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5 YILLIK GELİR GRAFİK" sheetId="1" r:id="rId1"/>
    <sheet name="5 YILLIK GİDER GRAFİK" sheetId="2" r:id="rId2"/>
    <sheet name="Sayfa1" sheetId="3" r:id="rId3"/>
  </sheets>
  <calcPr calcId="152511"/>
</workbook>
</file>

<file path=xl/calcChain.xml><?xml version="1.0" encoding="utf-8"?>
<calcChain xmlns="http://schemas.openxmlformats.org/spreadsheetml/2006/main">
  <c r="C17" i="2" l="1"/>
  <c r="C8" i="2"/>
  <c r="B7" i="2"/>
  <c r="B17" i="2" s="1"/>
  <c r="C16" i="1"/>
  <c r="B16" i="1"/>
  <c r="C11" i="1"/>
  <c r="C17" i="1" s="1"/>
  <c r="B11" i="1"/>
  <c r="B8" i="1"/>
  <c r="B7" i="1"/>
  <c r="B17" i="1" s="1"/>
  <c r="F7" i="2" l="1"/>
  <c r="F14" i="1"/>
  <c r="F16" i="1"/>
  <c r="F12" i="1"/>
  <c r="F11" i="1"/>
  <c r="D16" i="1"/>
  <c r="D11" i="1"/>
  <c r="E8" i="2"/>
  <c r="D8" i="2"/>
  <c r="E17" i="2" l="1"/>
  <c r="D17" i="2"/>
  <c r="E17" i="1"/>
  <c r="D17" i="1"/>
  <c r="F22" i="3" l="1"/>
  <c r="E22" i="3"/>
  <c r="D22" i="3"/>
  <c r="C22" i="3"/>
  <c r="B22" i="3"/>
  <c r="F16" i="3"/>
  <c r="F11" i="3"/>
  <c r="F8" i="3"/>
  <c r="F7" i="3"/>
  <c r="F17" i="3" s="1"/>
  <c r="E16" i="3" l="1"/>
  <c r="D16" i="3"/>
  <c r="B16" i="3"/>
  <c r="E15" i="3"/>
  <c r="B15" i="3"/>
  <c r="D14" i="3"/>
  <c r="C14" i="3"/>
  <c r="B14" i="3"/>
  <c r="E11" i="3"/>
  <c r="D11" i="3"/>
  <c r="D17" i="3" s="1"/>
  <c r="C11" i="3"/>
  <c r="C17" i="3" s="1"/>
  <c r="B11" i="3"/>
  <c r="B8" i="3"/>
  <c r="B7" i="3"/>
  <c r="B6" i="3"/>
  <c r="B17" i="3" l="1"/>
  <c r="B24" i="3" s="1"/>
  <c r="E17" i="3"/>
  <c r="E24" i="3" s="1"/>
  <c r="C24" i="3"/>
  <c r="D24" i="3"/>
  <c r="F24" i="3" l="1"/>
  <c r="F17" i="2" l="1"/>
  <c r="F17" i="1" l="1"/>
</calcChain>
</file>

<file path=xl/sharedStrings.xml><?xml version="1.0" encoding="utf-8"?>
<sst xmlns="http://schemas.openxmlformats.org/spreadsheetml/2006/main" count="42" uniqueCount="27">
  <si>
    <t xml:space="preserve">ADANA TİCARET BORSASI </t>
  </si>
  <si>
    <t>DİĞER HER TÜRLÜ BELGE VE BİLGİ 
İLE HİZMET DİĞER SURET ÜCRETLERİ</t>
  </si>
  <si>
    <t>BAĞIŞ VE YARDIM GELİRLERİ</t>
  </si>
  <si>
    <t>TESCİL ÜCRETİ GELİRLERİ</t>
  </si>
  <si>
    <t>KAYIT ÜCRETİ GELİRLERİ</t>
  </si>
  <si>
    <t>ÜYE AİDATI GELİRLERİ</t>
  </si>
  <si>
    <t>FATURA TASDİK ÜCRETİ GELİRLERİ</t>
  </si>
  <si>
    <t>ANALİZ ÜCRETİ GELİRLERİ</t>
  </si>
  <si>
    <t>MALUMAT HARCI ÜCRETİ GELİRLERİ</t>
  </si>
  <si>
    <t>FAİZ GELİRLERİ</t>
  </si>
  <si>
    <t>KİRA VE KATKI PAYI GELİRLERİ</t>
  </si>
  <si>
    <t>DİĞER GELİRLER</t>
  </si>
  <si>
    <t>TOPLAM</t>
  </si>
  <si>
    <t>PERSONEL GİDERLERİ</t>
  </si>
  <si>
    <t>DIŞARDAN SAĞLANAN FAYDA VE HİZMETLER</t>
  </si>
  <si>
    <t>GENEL YÖNETİM GİDERLERİ</t>
  </si>
  <si>
    <t>SEYAHAT VE YOL GİDERLERİ</t>
  </si>
  <si>
    <t>HUZUR HAKKI GİDERLERİ</t>
  </si>
  <si>
    <t>BİRLİK AİDATI, KANUNİ AİDAT PAY VE FONLAR</t>
  </si>
  <si>
    <t>EĞİTİM VE FUAR GİDERLERİ</t>
  </si>
  <si>
    <t>BAĞIŞ VE YARDIMLAR</t>
  </si>
  <si>
    <t>VERGİ, RESİM VE HARÇLAR</t>
  </si>
  <si>
    <t>KAMBİYO GİDERLERİ</t>
  </si>
  <si>
    <t>SAİR GİDERLER</t>
  </si>
  <si>
    <t>OLUMLU FAALİYET SONUCU</t>
  </si>
  <si>
    <t>AYLIK TUTAR</t>
  </si>
  <si>
    <t>TOPLAM GİDER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</si>
</sst>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4" fontId="0" fillId="0" borderId="0" xfId="0" applyNumberFormat="1"/>
    <xf numFmtId="0" fontId="1" fillId="0" borderId="0" xfId="0" applyFont="1"/>
    <xf numFmtId="0" fontId="1" fillId="0" borderId="4" xfId="0" applyFont="1" applyBorder="1"/>
    <xf numFmtId="4" fontId="1" fillId="0" borderId="5" xfId="0" applyNumberFormat="1" applyFont="1" applyBorder="1"/>
    <xf numFmtId="0" fontId="1" fillId="0" borderId="4" xfId="0" applyFont="1" applyBorder="1" applyAlignment="1">
      <alignment wrapText="1"/>
    </xf>
    <xf numFmtId="0" fontId="2" fillId="2" borderId="6" xfId="0" applyFont="1" applyFill="1" applyBorder="1"/>
    <xf numFmtId="4" fontId="2" fillId="2" borderId="7" xfId="0" applyNumberFormat="1" applyFont="1" applyFill="1" applyBorder="1"/>
    <xf numFmtId="0" fontId="1" fillId="0" borderId="8" xfId="0" applyFont="1" applyBorder="1"/>
    <xf numFmtId="4" fontId="1" fillId="0" borderId="9" xfId="0" applyNumberFormat="1" applyFont="1" applyBorder="1"/>
    <xf numFmtId="0" fontId="1" fillId="2" borderId="10" xfId="0" applyFont="1" applyFill="1" applyBorder="1"/>
    <xf numFmtId="0" fontId="3" fillId="2" borderId="11" xfId="0" applyFont="1" applyFill="1" applyBorder="1"/>
    <xf numFmtId="4" fontId="1" fillId="0" borderId="12" xfId="0" applyNumberFormat="1" applyFont="1" applyBorder="1"/>
    <xf numFmtId="4" fontId="1" fillId="3" borderId="5" xfId="0" applyNumberFormat="1" applyFont="1" applyFill="1" applyBorder="1"/>
    <xf numFmtId="4" fontId="1" fillId="3" borderId="9" xfId="0" applyNumberFormat="1" applyFont="1" applyFill="1" applyBorder="1"/>
    <xf numFmtId="0" fontId="3" fillId="2" borderId="13" xfId="0" applyFont="1" applyFill="1" applyBorder="1"/>
    <xf numFmtId="4" fontId="2" fillId="2" borderId="15" xfId="0" applyNumberFormat="1" applyFont="1" applyFill="1" applyBorder="1"/>
    <xf numFmtId="0" fontId="1" fillId="0" borderId="16" xfId="0" applyFont="1" applyBorder="1"/>
    <xf numFmtId="0" fontId="3" fillId="0" borderId="14" xfId="0" applyFont="1" applyBorder="1"/>
    <xf numFmtId="4" fontId="3" fillId="0" borderId="14" xfId="0" applyNumberFormat="1" applyFont="1" applyBorder="1"/>
    <xf numFmtId="0" fontId="3" fillId="2" borderId="1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 ATB</a:t>
            </a:r>
            <a:r>
              <a:rPr lang="tr-TR" baseline="0"/>
              <a:t> 2018-2022 YILI FİİLİ GELİRLER GRAFİĞİ</a:t>
            </a:r>
            <a:endParaRPr lang="en-US"/>
          </a:p>
        </c:rich>
      </c:tx>
      <c:layout>
        <c:manualLayout>
          <c:xMode val="edge"/>
          <c:yMode val="edge"/>
          <c:x val="0.27009250510352872"/>
          <c:y val="1.20391271632806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'5 YILLIK GELİR GRAFİK'!$B$5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'5 YILLIK GELİR GRAFİK'!$A$6:$A$17</c:f>
              <c:strCache>
                <c:ptCount val="12"/>
                <c:pt idx="0">
                  <c:v>KAYIT ÜCRETİ GELİRLERİ</c:v>
                </c:pt>
                <c:pt idx="1">
                  <c:v>ÜYE AİDATI GELİRLERİ</c:v>
                </c:pt>
                <c:pt idx="2">
                  <c:v>TESCİL ÜCRETİ GELİRLERİ</c:v>
                </c:pt>
                <c:pt idx="3">
                  <c:v>FATURA TASDİK ÜCRETİ GELİRLERİ</c:v>
                </c:pt>
                <c:pt idx="4">
                  <c:v>DİĞER HER TÜRLÜ BELGE VE BİLGİ 
İLE HİZMET DİĞER SURET ÜCRETLERİ</c:v>
                </c:pt>
                <c:pt idx="5">
                  <c:v>ANALİZ ÜCRETİ GELİRLERİ</c:v>
                </c:pt>
                <c:pt idx="6">
                  <c:v>MALUMAT HARCI ÜCRETİ GELİRLERİ</c:v>
                </c:pt>
                <c:pt idx="7">
                  <c:v>BAĞIŞ VE YARDIM GELİRLERİ</c:v>
                </c:pt>
                <c:pt idx="8">
                  <c:v>FAİZ GELİRLERİ</c:v>
                </c:pt>
                <c:pt idx="9">
                  <c:v>KİRA VE KATKI PAYI GELİRLERİ</c:v>
                </c:pt>
                <c:pt idx="10">
                  <c:v>DİĞER GELİRLER</c:v>
                </c:pt>
                <c:pt idx="11">
                  <c:v>TOPLAM</c:v>
                </c:pt>
              </c:strCache>
            </c:strRef>
          </c:cat>
          <c:val>
            <c:numRef>
              <c:f>'5 YILLIK GELİR GRAFİK'!$B$6:$B$17</c:f>
              <c:numCache>
                <c:formatCode>#,##0.00</c:formatCode>
                <c:ptCount val="12"/>
                <c:pt idx="0">
                  <c:v>32400</c:v>
                </c:pt>
                <c:pt idx="1">
                  <c:v>180440</c:v>
                </c:pt>
                <c:pt idx="2">
                  <c:v>7123501</c:v>
                </c:pt>
                <c:pt idx="3">
                  <c:v>10335</c:v>
                </c:pt>
                <c:pt idx="4">
                  <c:v>3495</c:v>
                </c:pt>
                <c:pt idx="5">
                  <c:v>265101</c:v>
                </c:pt>
                <c:pt idx="6">
                  <c:v>990</c:v>
                </c:pt>
                <c:pt idx="7">
                  <c:v>10397</c:v>
                </c:pt>
                <c:pt idx="8">
                  <c:v>9771</c:v>
                </c:pt>
                <c:pt idx="9">
                  <c:v>862879</c:v>
                </c:pt>
                <c:pt idx="10">
                  <c:v>101659</c:v>
                </c:pt>
                <c:pt idx="11">
                  <c:v>8600968</c:v>
                </c:pt>
              </c:numCache>
            </c:numRef>
          </c:val>
        </c:ser>
        <c:ser>
          <c:idx val="1"/>
          <c:order val="1"/>
          <c:tx>
            <c:strRef>
              <c:f>'5 YILLIK GELİR GRAFİK'!$C$5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'5 YILLIK GELİR GRAFİK'!$A$6:$A$17</c:f>
              <c:strCache>
                <c:ptCount val="12"/>
                <c:pt idx="0">
                  <c:v>KAYIT ÜCRETİ GELİRLERİ</c:v>
                </c:pt>
                <c:pt idx="1">
                  <c:v>ÜYE AİDATI GELİRLERİ</c:v>
                </c:pt>
                <c:pt idx="2">
                  <c:v>TESCİL ÜCRETİ GELİRLERİ</c:v>
                </c:pt>
                <c:pt idx="3">
                  <c:v>FATURA TASDİK ÜCRETİ GELİRLERİ</c:v>
                </c:pt>
                <c:pt idx="4">
                  <c:v>DİĞER HER TÜRLÜ BELGE VE BİLGİ 
İLE HİZMET DİĞER SURET ÜCRETLERİ</c:v>
                </c:pt>
                <c:pt idx="5">
                  <c:v>ANALİZ ÜCRETİ GELİRLERİ</c:v>
                </c:pt>
                <c:pt idx="6">
                  <c:v>MALUMAT HARCI ÜCRETİ GELİRLERİ</c:v>
                </c:pt>
                <c:pt idx="7">
                  <c:v>BAĞIŞ VE YARDIM GELİRLERİ</c:v>
                </c:pt>
                <c:pt idx="8">
                  <c:v>FAİZ GELİRLERİ</c:v>
                </c:pt>
                <c:pt idx="9">
                  <c:v>KİRA VE KATKI PAYI GELİRLERİ</c:v>
                </c:pt>
                <c:pt idx="10">
                  <c:v>DİĞER GELİRLER</c:v>
                </c:pt>
                <c:pt idx="11">
                  <c:v>TOPLAM</c:v>
                </c:pt>
              </c:strCache>
            </c:strRef>
          </c:cat>
          <c:val>
            <c:numRef>
              <c:f>'5 YILLIK GELİR GRAFİK'!$C$6:$C$17</c:f>
              <c:numCache>
                <c:formatCode>#,##0.00</c:formatCode>
                <c:ptCount val="12"/>
                <c:pt idx="0">
                  <c:v>33480</c:v>
                </c:pt>
                <c:pt idx="1">
                  <c:v>186503</c:v>
                </c:pt>
                <c:pt idx="2">
                  <c:v>7686449</c:v>
                </c:pt>
                <c:pt idx="3">
                  <c:v>24712</c:v>
                </c:pt>
                <c:pt idx="4">
                  <c:v>555</c:v>
                </c:pt>
                <c:pt idx="5">
                  <c:v>324980</c:v>
                </c:pt>
                <c:pt idx="6">
                  <c:v>1840</c:v>
                </c:pt>
                <c:pt idx="7">
                  <c:v>20364</c:v>
                </c:pt>
                <c:pt idx="8">
                  <c:v>13967</c:v>
                </c:pt>
                <c:pt idx="9">
                  <c:v>709841</c:v>
                </c:pt>
                <c:pt idx="10">
                  <c:v>108193</c:v>
                </c:pt>
                <c:pt idx="11">
                  <c:v>9110884</c:v>
                </c:pt>
              </c:numCache>
            </c:numRef>
          </c:val>
        </c:ser>
        <c:ser>
          <c:idx val="2"/>
          <c:order val="2"/>
          <c:tx>
            <c:strRef>
              <c:f>'5 YILLIK GELİR GRAFİK'!$D$5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'5 YILLIK GELİR GRAFİK'!$A$6:$A$17</c:f>
              <c:strCache>
                <c:ptCount val="12"/>
                <c:pt idx="0">
                  <c:v>KAYIT ÜCRETİ GELİRLERİ</c:v>
                </c:pt>
                <c:pt idx="1">
                  <c:v>ÜYE AİDATI GELİRLERİ</c:v>
                </c:pt>
                <c:pt idx="2">
                  <c:v>TESCİL ÜCRETİ GELİRLERİ</c:v>
                </c:pt>
                <c:pt idx="3">
                  <c:v>FATURA TASDİK ÜCRETİ GELİRLERİ</c:v>
                </c:pt>
                <c:pt idx="4">
                  <c:v>DİĞER HER TÜRLÜ BELGE VE BİLGİ 
İLE HİZMET DİĞER SURET ÜCRETLERİ</c:v>
                </c:pt>
                <c:pt idx="5">
                  <c:v>ANALİZ ÜCRETİ GELİRLERİ</c:v>
                </c:pt>
                <c:pt idx="6">
                  <c:v>MALUMAT HARCI ÜCRETİ GELİRLERİ</c:v>
                </c:pt>
                <c:pt idx="7">
                  <c:v>BAĞIŞ VE YARDIM GELİRLERİ</c:v>
                </c:pt>
                <c:pt idx="8">
                  <c:v>FAİZ GELİRLERİ</c:v>
                </c:pt>
                <c:pt idx="9">
                  <c:v>KİRA VE KATKI PAYI GELİRLERİ</c:v>
                </c:pt>
                <c:pt idx="10">
                  <c:v>DİĞER GELİRLER</c:v>
                </c:pt>
                <c:pt idx="11">
                  <c:v>TOPLAM</c:v>
                </c:pt>
              </c:strCache>
            </c:strRef>
          </c:cat>
          <c:val>
            <c:numRef>
              <c:f>'5 YILLIK GELİR GRAFİK'!$D$6:$D$17</c:f>
              <c:numCache>
                <c:formatCode>#,##0.00</c:formatCode>
                <c:ptCount val="12"/>
                <c:pt idx="0">
                  <c:v>42940</c:v>
                </c:pt>
                <c:pt idx="1">
                  <c:v>247653</c:v>
                </c:pt>
                <c:pt idx="2">
                  <c:v>10000221</c:v>
                </c:pt>
                <c:pt idx="3">
                  <c:v>10150</c:v>
                </c:pt>
                <c:pt idx="4">
                  <c:v>300</c:v>
                </c:pt>
                <c:pt idx="5">
                  <c:v>386701</c:v>
                </c:pt>
                <c:pt idx="6">
                  <c:v>1640</c:v>
                </c:pt>
                <c:pt idx="7">
                  <c:v>19205</c:v>
                </c:pt>
                <c:pt idx="8">
                  <c:v>18068</c:v>
                </c:pt>
                <c:pt idx="9">
                  <c:v>926308</c:v>
                </c:pt>
                <c:pt idx="10">
                  <c:v>249239</c:v>
                </c:pt>
                <c:pt idx="11">
                  <c:v>11902425</c:v>
                </c:pt>
              </c:numCache>
            </c:numRef>
          </c:val>
        </c:ser>
        <c:ser>
          <c:idx val="3"/>
          <c:order val="3"/>
          <c:tx>
            <c:strRef>
              <c:f>'5 YILLIK GELİR GRAFİK'!$E$5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strRef>
              <c:f>'5 YILLIK GELİR GRAFİK'!$A$6:$A$17</c:f>
              <c:strCache>
                <c:ptCount val="12"/>
                <c:pt idx="0">
                  <c:v>KAYIT ÜCRETİ GELİRLERİ</c:v>
                </c:pt>
                <c:pt idx="1">
                  <c:v>ÜYE AİDATI GELİRLERİ</c:v>
                </c:pt>
                <c:pt idx="2">
                  <c:v>TESCİL ÜCRETİ GELİRLERİ</c:v>
                </c:pt>
                <c:pt idx="3">
                  <c:v>FATURA TASDİK ÜCRETİ GELİRLERİ</c:v>
                </c:pt>
                <c:pt idx="4">
                  <c:v>DİĞER HER TÜRLÜ BELGE VE BİLGİ 
İLE HİZMET DİĞER SURET ÜCRETLERİ</c:v>
                </c:pt>
                <c:pt idx="5">
                  <c:v>ANALİZ ÜCRETİ GELİRLERİ</c:v>
                </c:pt>
                <c:pt idx="6">
                  <c:v>MALUMAT HARCI ÜCRETİ GELİRLERİ</c:v>
                </c:pt>
                <c:pt idx="7">
                  <c:v>BAĞIŞ VE YARDIM GELİRLERİ</c:v>
                </c:pt>
                <c:pt idx="8">
                  <c:v>FAİZ GELİRLERİ</c:v>
                </c:pt>
                <c:pt idx="9">
                  <c:v>KİRA VE KATKI PAYI GELİRLERİ</c:v>
                </c:pt>
                <c:pt idx="10">
                  <c:v>DİĞER GELİRLER</c:v>
                </c:pt>
                <c:pt idx="11">
                  <c:v>TOPLAM</c:v>
                </c:pt>
              </c:strCache>
            </c:strRef>
          </c:cat>
          <c:val>
            <c:numRef>
              <c:f>'5 YILLIK GELİR GRAFİK'!$E$6:$E$17</c:f>
              <c:numCache>
                <c:formatCode>#,##0.00</c:formatCode>
                <c:ptCount val="12"/>
                <c:pt idx="0">
                  <c:v>52310</c:v>
                </c:pt>
                <c:pt idx="1">
                  <c:v>237111</c:v>
                </c:pt>
                <c:pt idx="2">
                  <c:v>14949366</c:v>
                </c:pt>
                <c:pt idx="3">
                  <c:v>8950</c:v>
                </c:pt>
                <c:pt idx="4">
                  <c:v>140</c:v>
                </c:pt>
                <c:pt idx="5">
                  <c:v>486231</c:v>
                </c:pt>
                <c:pt idx="6">
                  <c:v>1340</c:v>
                </c:pt>
                <c:pt idx="7">
                  <c:v>62885</c:v>
                </c:pt>
                <c:pt idx="8">
                  <c:v>200961</c:v>
                </c:pt>
                <c:pt idx="9">
                  <c:v>880391</c:v>
                </c:pt>
                <c:pt idx="10">
                  <c:v>334803</c:v>
                </c:pt>
                <c:pt idx="11">
                  <c:v>17214488</c:v>
                </c:pt>
              </c:numCache>
            </c:numRef>
          </c:val>
        </c:ser>
        <c:ser>
          <c:idx val="4"/>
          <c:order val="4"/>
          <c:tx>
            <c:strRef>
              <c:f>'5 YILLIK GELİR GRAFİK'!$F$5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'5 YILLIK GELİR GRAFİK'!$A$6:$A$17</c:f>
              <c:strCache>
                <c:ptCount val="12"/>
                <c:pt idx="0">
                  <c:v>KAYIT ÜCRETİ GELİRLERİ</c:v>
                </c:pt>
                <c:pt idx="1">
                  <c:v>ÜYE AİDATI GELİRLERİ</c:v>
                </c:pt>
                <c:pt idx="2">
                  <c:v>TESCİL ÜCRETİ GELİRLERİ</c:v>
                </c:pt>
                <c:pt idx="3">
                  <c:v>FATURA TASDİK ÜCRETİ GELİRLERİ</c:v>
                </c:pt>
                <c:pt idx="4">
                  <c:v>DİĞER HER TÜRLÜ BELGE VE BİLGİ 
İLE HİZMET DİĞER SURET ÜCRETLERİ</c:v>
                </c:pt>
                <c:pt idx="5">
                  <c:v>ANALİZ ÜCRETİ GELİRLERİ</c:v>
                </c:pt>
                <c:pt idx="6">
                  <c:v>MALUMAT HARCI ÜCRETİ GELİRLERİ</c:v>
                </c:pt>
                <c:pt idx="7">
                  <c:v>BAĞIŞ VE YARDIM GELİRLERİ</c:v>
                </c:pt>
                <c:pt idx="8">
                  <c:v>FAİZ GELİRLERİ</c:v>
                </c:pt>
                <c:pt idx="9">
                  <c:v>KİRA VE KATKI PAYI GELİRLERİ</c:v>
                </c:pt>
                <c:pt idx="10">
                  <c:v>DİĞER GELİRLER</c:v>
                </c:pt>
                <c:pt idx="11">
                  <c:v>TOPLAM</c:v>
                </c:pt>
              </c:strCache>
            </c:strRef>
          </c:cat>
          <c:val>
            <c:numRef>
              <c:f>'5 YILLIK GELİR GRAFİK'!$F$6:$F$17</c:f>
              <c:numCache>
                <c:formatCode>#,##0.00</c:formatCode>
                <c:ptCount val="12"/>
                <c:pt idx="0">
                  <c:v>84945</c:v>
                </c:pt>
                <c:pt idx="1">
                  <c:v>312764</c:v>
                </c:pt>
                <c:pt idx="2">
                  <c:v>21170799</c:v>
                </c:pt>
                <c:pt idx="3">
                  <c:v>77575</c:v>
                </c:pt>
                <c:pt idx="4">
                  <c:v>160</c:v>
                </c:pt>
                <c:pt idx="5">
                  <c:v>579380</c:v>
                </c:pt>
                <c:pt idx="6">
                  <c:v>1405</c:v>
                </c:pt>
                <c:pt idx="7">
                  <c:v>19650</c:v>
                </c:pt>
                <c:pt idx="8">
                  <c:v>1091209</c:v>
                </c:pt>
                <c:pt idx="9">
                  <c:v>1313331</c:v>
                </c:pt>
                <c:pt idx="10">
                  <c:v>855554</c:v>
                </c:pt>
                <c:pt idx="11">
                  <c:v>25506772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744501792"/>
        <c:axId val="-744492000"/>
        <c:axId val="0"/>
      </c:bar3DChart>
      <c:catAx>
        <c:axId val="-74450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-744492000"/>
        <c:crossesAt val="0"/>
        <c:auto val="1"/>
        <c:lblAlgn val="ctr"/>
        <c:lblOffset val="100"/>
        <c:noMultiLvlLbl val="0"/>
      </c:catAx>
      <c:valAx>
        <c:axId val="-74449200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-7445017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35433070866141736" l="0.31496062992125984" r="0.31496062992125984" t="0.35433070866141736" header="0.31496062992125984" footer="0.31496062992125984"/>
    <c:pageSetup paperSize="9" orientation="portrait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ATB</a:t>
            </a:r>
            <a:r>
              <a:rPr lang="tr-TR" baseline="0"/>
              <a:t> 2018-2022 FİİLİ GİDERLER GRAFİĞİ</a:t>
            </a:r>
            <a:endParaRPr lang="en-US"/>
          </a:p>
        </c:rich>
      </c:tx>
      <c:layout>
        <c:manualLayout>
          <c:xMode val="edge"/>
          <c:yMode val="edge"/>
          <c:x val="0.36786944696282864"/>
          <c:y val="2.33333272091004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 YILLIK GİDER GRAFİK'!$B$5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'5 YILLIK GİDER GRAFİK'!$A$6:$A$17</c:f>
              <c:strCache>
                <c:ptCount val="10"/>
                <c:pt idx="0">
                  <c:v>PERSONEL GİDERLERİ</c:v>
                </c:pt>
                <c:pt idx="1">
                  <c:v>DIŞARDAN SAĞLANAN FAYDA VE HİZMETLER</c:v>
                </c:pt>
                <c:pt idx="2">
                  <c:v>GENEL YÖNETİM GİDERLERİ</c:v>
                </c:pt>
                <c:pt idx="3">
                  <c:v>SEYAHAT VE YOL GİDERLERİ</c:v>
                </c:pt>
                <c:pt idx="4">
                  <c:v>HUZUR HAKKI GİDERLERİ</c:v>
                </c:pt>
                <c:pt idx="5">
                  <c:v>BİRLİK AİDATI, KANUNİ AİDAT PAY VE FONLAR</c:v>
                </c:pt>
                <c:pt idx="6">
                  <c:v>EĞİTİM VE FUAR GİDERLERİ</c:v>
                </c:pt>
                <c:pt idx="7">
                  <c:v>BAĞIŞ VE YARDIMLAR</c:v>
                </c:pt>
                <c:pt idx="8">
                  <c:v>VERGİ, RESİM VE HARÇLAR</c:v>
                </c:pt>
                <c:pt idx="9">
                  <c:v>TOPLAM</c:v>
                </c:pt>
              </c:strCache>
            </c:strRef>
          </c:cat>
          <c:val>
            <c:numRef>
              <c:f>'5 YILLIK GİDER GRAFİK'!$B$6:$B$17</c:f>
              <c:numCache>
                <c:formatCode>#,##0.00</c:formatCode>
                <c:ptCount val="10"/>
                <c:pt idx="0">
                  <c:v>3319855</c:v>
                </c:pt>
                <c:pt idx="1">
                  <c:v>1247500</c:v>
                </c:pt>
                <c:pt idx="2">
                  <c:v>392871</c:v>
                </c:pt>
                <c:pt idx="3">
                  <c:v>132728</c:v>
                </c:pt>
                <c:pt idx="4">
                  <c:v>20060</c:v>
                </c:pt>
                <c:pt idx="5">
                  <c:v>200700</c:v>
                </c:pt>
                <c:pt idx="6">
                  <c:v>64070</c:v>
                </c:pt>
                <c:pt idx="7">
                  <c:v>2000</c:v>
                </c:pt>
                <c:pt idx="8">
                  <c:v>34396</c:v>
                </c:pt>
                <c:pt idx="9">
                  <c:v>5415080</c:v>
                </c:pt>
              </c:numCache>
            </c:numRef>
          </c:val>
        </c:ser>
        <c:ser>
          <c:idx val="1"/>
          <c:order val="1"/>
          <c:tx>
            <c:strRef>
              <c:f>'5 YILLIK GİDER GRAFİK'!$C$5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'5 YILLIK GİDER GRAFİK'!$A$6:$A$17</c:f>
              <c:strCache>
                <c:ptCount val="10"/>
                <c:pt idx="0">
                  <c:v>PERSONEL GİDERLERİ</c:v>
                </c:pt>
                <c:pt idx="1">
                  <c:v>DIŞARDAN SAĞLANAN FAYDA VE HİZMETLER</c:v>
                </c:pt>
                <c:pt idx="2">
                  <c:v>GENEL YÖNETİM GİDERLERİ</c:v>
                </c:pt>
                <c:pt idx="3">
                  <c:v>SEYAHAT VE YOL GİDERLERİ</c:v>
                </c:pt>
                <c:pt idx="4">
                  <c:v>HUZUR HAKKI GİDERLERİ</c:v>
                </c:pt>
                <c:pt idx="5">
                  <c:v>BİRLİK AİDATI, KANUNİ AİDAT PAY VE FONLAR</c:v>
                </c:pt>
                <c:pt idx="6">
                  <c:v>EĞİTİM VE FUAR GİDERLERİ</c:v>
                </c:pt>
                <c:pt idx="7">
                  <c:v>BAĞIŞ VE YARDIMLAR</c:v>
                </c:pt>
                <c:pt idx="8">
                  <c:v>VERGİ, RESİM VE HARÇLAR</c:v>
                </c:pt>
                <c:pt idx="9">
                  <c:v>TOPLAM</c:v>
                </c:pt>
              </c:strCache>
            </c:strRef>
          </c:cat>
          <c:val>
            <c:numRef>
              <c:f>'5 YILLIK GİDER GRAFİK'!$C$6:$C$17</c:f>
              <c:numCache>
                <c:formatCode>#,##0.00</c:formatCode>
                <c:ptCount val="10"/>
                <c:pt idx="0">
                  <c:v>3785903</c:v>
                </c:pt>
                <c:pt idx="1">
                  <c:v>590993</c:v>
                </c:pt>
                <c:pt idx="2">
                  <c:v>496808</c:v>
                </c:pt>
                <c:pt idx="3">
                  <c:v>211084</c:v>
                </c:pt>
                <c:pt idx="4">
                  <c:v>23563</c:v>
                </c:pt>
                <c:pt idx="5">
                  <c:v>289930</c:v>
                </c:pt>
                <c:pt idx="6">
                  <c:v>41784</c:v>
                </c:pt>
                <c:pt idx="7">
                  <c:v>7000</c:v>
                </c:pt>
                <c:pt idx="8">
                  <c:v>40329</c:v>
                </c:pt>
                <c:pt idx="9">
                  <c:v>5487394</c:v>
                </c:pt>
              </c:numCache>
            </c:numRef>
          </c:val>
        </c:ser>
        <c:ser>
          <c:idx val="2"/>
          <c:order val="2"/>
          <c:tx>
            <c:strRef>
              <c:f>'5 YILLIK GİDER GRAFİK'!$D$5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'5 YILLIK GİDER GRAFİK'!$A$6:$A$17</c:f>
              <c:strCache>
                <c:ptCount val="10"/>
                <c:pt idx="0">
                  <c:v>PERSONEL GİDERLERİ</c:v>
                </c:pt>
                <c:pt idx="1">
                  <c:v>DIŞARDAN SAĞLANAN FAYDA VE HİZMETLER</c:v>
                </c:pt>
                <c:pt idx="2">
                  <c:v>GENEL YÖNETİM GİDERLERİ</c:v>
                </c:pt>
                <c:pt idx="3">
                  <c:v>SEYAHAT VE YOL GİDERLERİ</c:v>
                </c:pt>
                <c:pt idx="4">
                  <c:v>HUZUR HAKKI GİDERLERİ</c:v>
                </c:pt>
                <c:pt idx="5">
                  <c:v>BİRLİK AİDATI, KANUNİ AİDAT PAY VE FONLAR</c:v>
                </c:pt>
                <c:pt idx="6">
                  <c:v>EĞİTİM VE FUAR GİDERLERİ</c:v>
                </c:pt>
                <c:pt idx="7">
                  <c:v>BAĞIŞ VE YARDIMLAR</c:v>
                </c:pt>
                <c:pt idx="8">
                  <c:v>VERGİ, RESİM VE HARÇLAR</c:v>
                </c:pt>
                <c:pt idx="9">
                  <c:v>TOPLAM</c:v>
                </c:pt>
              </c:strCache>
            </c:strRef>
          </c:cat>
          <c:val>
            <c:numRef>
              <c:f>'5 YILLIK GİDER GRAFİK'!$D$6:$D$17</c:f>
              <c:numCache>
                <c:formatCode>#,##0.00</c:formatCode>
                <c:ptCount val="10"/>
                <c:pt idx="0">
                  <c:v>4114276</c:v>
                </c:pt>
                <c:pt idx="1">
                  <c:v>576248</c:v>
                </c:pt>
                <c:pt idx="2">
                  <c:v>476805</c:v>
                </c:pt>
                <c:pt idx="3">
                  <c:v>147430</c:v>
                </c:pt>
                <c:pt idx="4">
                  <c:v>28223</c:v>
                </c:pt>
                <c:pt idx="5">
                  <c:v>612775</c:v>
                </c:pt>
                <c:pt idx="6">
                  <c:v>50848</c:v>
                </c:pt>
                <c:pt idx="7">
                  <c:v>126027</c:v>
                </c:pt>
                <c:pt idx="8">
                  <c:v>45564</c:v>
                </c:pt>
                <c:pt idx="9">
                  <c:v>6178196</c:v>
                </c:pt>
              </c:numCache>
            </c:numRef>
          </c:val>
        </c:ser>
        <c:ser>
          <c:idx val="3"/>
          <c:order val="3"/>
          <c:tx>
            <c:strRef>
              <c:f>'5 YILLIK GİDER GRAFİK'!$E$5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'5 YILLIK GİDER GRAFİK'!$A$6:$A$17</c:f>
              <c:strCache>
                <c:ptCount val="10"/>
                <c:pt idx="0">
                  <c:v>PERSONEL GİDERLERİ</c:v>
                </c:pt>
                <c:pt idx="1">
                  <c:v>DIŞARDAN SAĞLANAN FAYDA VE HİZMETLER</c:v>
                </c:pt>
                <c:pt idx="2">
                  <c:v>GENEL YÖNETİM GİDERLERİ</c:v>
                </c:pt>
                <c:pt idx="3">
                  <c:v>SEYAHAT VE YOL GİDERLERİ</c:v>
                </c:pt>
                <c:pt idx="4">
                  <c:v>HUZUR HAKKI GİDERLERİ</c:v>
                </c:pt>
                <c:pt idx="5">
                  <c:v>BİRLİK AİDATI, KANUNİ AİDAT PAY VE FONLAR</c:v>
                </c:pt>
                <c:pt idx="6">
                  <c:v>EĞİTİM VE FUAR GİDERLERİ</c:v>
                </c:pt>
                <c:pt idx="7">
                  <c:v>BAĞIŞ VE YARDIMLAR</c:v>
                </c:pt>
                <c:pt idx="8">
                  <c:v>VERGİ, RESİM VE HARÇLAR</c:v>
                </c:pt>
                <c:pt idx="9">
                  <c:v>TOPLAM</c:v>
                </c:pt>
              </c:strCache>
            </c:strRef>
          </c:cat>
          <c:val>
            <c:numRef>
              <c:f>'5 YILLIK GİDER GRAFİK'!$E$6:$E$17</c:f>
              <c:numCache>
                <c:formatCode>#,##0.00</c:formatCode>
                <c:ptCount val="10"/>
                <c:pt idx="0">
                  <c:v>4144949</c:v>
                </c:pt>
                <c:pt idx="1">
                  <c:v>747310</c:v>
                </c:pt>
                <c:pt idx="2">
                  <c:v>656232</c:v>
                </c:pt>
                <c:pt idx="3">
                  <c:v>177135</c:v>
                </c:pt>
                <c:pt idx="4">
                  <c:v>28579</c:v>
                </c:pt>
                <c:pt idx="5">
                  <c:v>2889702</c:v>
                </c:pt>
                <c:pt idx="6">
                  <c:v>68831</c:v>
                </c:pt>
                <c:pt idx="7">
                  <c:v>173184</c:v>
                </c:pt>
                <c:pt idx="8">
                  <c:v>44859</c:v>
                </c:pt>
                <c:pt idx="9">
                  <c:v>8930781</c:v>
                </c:pt>
              </c:numCache>
            </c:numRef>
          </c:val>
        </c:ser>
        <c:ser>
          <c:idx val="4"/>
          <c:order val="4"/>
          <c:tx>
            <c:strRef>
              <c:f>'5 YILLIK GİDER GRAFİK'!$F$5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'5 YILLIK GİDER GRAFİK'!$A$6:$A$17</c:f>
              <c:strCache>
                <c:ptCount val="10"/>
                <c:pt idx="0">
                  <c:v>PERSONEL GİDERLERİ</c:v>
                </c:pt>
                <c:pt idx="1">
                  <c:v>DIŞARDAN SAĞLANAN FAYDA VE HİZMETLER</c:v>
                </c:pt>
                <c:pt idx="2">
                  <c:v>GENEL YÖNETİM GİDERLERİ</c:v>
                </c:pt>
                <c:pt idx="3">
                  <c:v>SEYAHAT VE YOL GİDERLERİ</c:v>
                </c:pt>
                <c:pt idx="4">
                  <c:v>HUZUR HAKKI GİDERLERİ</c:v>
                </c:pt>
                <c:pt idx="5">
                  <c:v>BİRLİK AİDATI, KANUNİ AİDAT PAY VE FONLAR</c:v>
                </c:pt>
                <c:pt idx="6">
                  <c:v>EĞİTİM VE FUAR GİDERLERİ</c:v>
                </c:pt>
                <c:pt idx="7">
                  <c:v>BAĞIŞ VE YARDIMLAR</c:v>
                </c:pt>
                <c:pt idx="8">
                  <c:v>VERGİ, RESİM VE HARÇLAR</c:v>
                </c:pt>
                <c:pt idx="9">
                  <c:v>TOPLAM</c:v>
                </c:pt>
              </c:strCache>
            </c:strRef>
          </c:cat>
          <c:val>
            <c:numRef>
              <c:f>'5 YILLIK GİDER GRAFİK'!$F$6:$F$17</c:f>
              <c:numCache>
                <c:formatCode>#,##0.00</c:formatCode>
                <c:ptCount val="10"/>
                <c:pt idx="0">
                  <c:v>7029744</c:v>
                </c:pt>
                <c:pt idx="1">
                  <c:v>2183145</c:v>
                </c:pt>
                <c:pt idx="2">
                  <c:v>436347</c:v>
                </c:pt>
                <c:pt idx="3">
                  <c:v>514794</c:v>
                </c:pt>
                <c:pt idx="4">
                  <c:v>34989</c:v>
                </c:pt>
                <c:pt idx="5">
                  <c:v>1691399</c:v>
                </c:pt>
                <c:pt idx="6">
                  <c:v>176127</c:v>
                </c:pt>
                <c:pt idx="7">
                  <c:v>471752</c:v>
                </c:pt>
                <c:pt idx="8">
                  <c:v>58772</c:v>
                </c:pt>
                <c:pt idx="9">
                  <c:v>12597069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744495808"/>
        <c:axId val="-744497440"/>
      </c:barChart>
      <c:catAx>
        <c:axId val="-74449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-744497440"/>
        <c:crosses val="autoZero"/>
        <c:auto val="1"/>
        <c:lblAlgn val="ctr"/>
        <c:lblOffset val="100"/>
        <c:noMultiLvlLbl val="0"/>
      </c:catAx>
      <c:valAx>
        <c:axId val="-74449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-7444958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123824</xdr:rowOff>
    </xdr:from>
    <xdr:to>
      <xdr:col>6</xdr:col>
      <xdr:colOff>0</xdr:colOff>
      <xdr:row>39</xdr:row>
      <xdr:rowOff>152399</xdr:rowOff>
    </xdr:to>
    <xdr:graphicFrame macro="">
      <xdr:nvGraphicFramePr>
        <xdr:cNvPr id="3" name="Grafi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18</xdr:row>
      <xdr:rowOff>9524</xdr:rowOff>
    </xdr:from>
    <xdr:to>
      <xdr:col>6</xdr:col>
      <xdr:colOff>19049</xdr:colOff>
      <xdr:row>38</xdr:row>
      <xdr:rowOff>9525</xdr:rowOff>
    </xdr:to>
    <xdr:graphicFrame macro="">
      <xdr:nvGraphicFramePr>
        <xdr:cNvPr id="3" name="Grafi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4"/>
  <sheetViews>
    <sheetView tabSelected="1" topLeftCell="A4" workbookViewId="0">
      <selection activeCell="A47" sqref="A47"/>
    </sheetView>
  </sheetViews>
  <sheetFormatPr defaultRowHeight="15" x14ac:dyDescent="0.25"/>
  <cols>
    <col min="1" max="1" width="41.7109375" customWidth="1"/>
    <col min="2" max="3" width="16.42578125" bestFit="1" customWidth="1"/>
    <col min="4" max="6" width="18" bestFit="1" customWidth="1"/>
    <col min="9" max="9" width="11.7109375" bestFit="1" customWidth="1"/>
  </cols>
  <sheetData>
    <row r="2" spans="1:6" ht="15.75" thickBot="1" x14ac:dyDescent="0.3"/>
    <row r="3" spans="1:6" ht="27" thickBot="1" x14ac:dyDescent="0.45">
      <c r="A3" s="21" t="s">
        <v>0</v>
      </c>
      <c r="B3" s="22"/>
      <c r="C3" s="22"/>
      <c r="D3" s="22"/>
      <c r="E3" s="22"/>
      <c r="F3" s="23"/>
    </row>
    <row r="4" spans="1:6" ht="19.5" thickBot="1" x14ac:dyDescent="0.35">
      <c r="A4" s="2"/>
      <c r="B4" s="2"/>
      <c r="C4" s="2"/>
      <c r="D4" s="2"/>
      <c r="E4" s="2"/>
      <c r="F4" s="2"/>
    </row>
    <row r="5" spans="1:6" ht="19.5" thickBot="1" x14ac:dyDescent="0.35">
      <c r="A5" s="10"/>
      <c r="B5" s="11">
        <v>2018</v>
      </c>
      <c r="C5" s="11">
        <v>2019</v>
      </c>
      <c r="D5" s="11">
        <v>2020</v>
      </c>
      <c r="E5" s="11">
        <v>2021</v>
      </c>
      <c r="F5" s="11">
        <v>2022</v>
      </c>
    </row>
    <row r="6" spans="1:6" ht="18.75" x14ac:dyDescent="0.3">
      <c r="A6" s="8" t="s">
        <v>4</v>
      </c>
      <c r="B6" s="9">
        <v>32400</v>
      </c>
      <c r="C6" s="9">
        <v>33480</v>
      </c>
      <c r="D6" s="9">
        <v>42940</v>
      </c>
      <c r="E6" s="9">
        <v>52310</v>
      </c>
      <c r="F6" s="9">
        <v>84945</v>
      </c>
    </row>
    <row r="7" spans="1:6" ht="18.75" x14ac:dyDescent="0.3">
      <c r="A7" s="3" t="s">
        <v>5</v>
      </c>
      <c r="B7" s="4">
        <f>180565-125</f>
        <v>180440</v>
      </c>
      <c r="C7" s="4">
        <v>186503</v>
      </c>
      <c r="D7" s="4">
        <v>247653</v>
      </c>
      <c r="E7" s="4">
        <v>237111</v>
      </c>
      <c r="F7" s="4">
        <v>312764</v>
      </c>
    </row>
    <row r="8" spans="1:6" ht="18.75" x14ac:dyDescent="0.3">
      <c r="A8" s="3" t="s">
        <v>3</v>
      </c>
      <c r="B8" s="4">
        <f>7153200.99-29699.99</f>
        <v>7123501</v>
      </c>
      <c r="C8" s="4">
        <v>7686449</v>
      </c>
      <c r="D8" s="4">
        <v>10000221</v>
      </c>
      <c r="E8" s="4">
        <v>14949366</v>
      </c>
      <c r="F8" s="4">
        <v>21170799</v>
      </c>
    </row>
    <row r="9" spans="1:6" ht="18.75" x14ac:dyDescent="0.3">
      <c r="A9" s="3" t="s">
        <v>6</v>
      </c>
      <c r="B9" s="4">
        <v>10335</v>
      </c>
      <c r="C9" s="4">
        <v>24712</v>
      </c>
      <c r="D9" s="4">
        <v>10150</v>
      </c>
      <c r="E9" s="4">
        <v>8950</v>
      </c>
      <c r="F9" s="4">
        <v>77575</v>
      </c>
    </row>
    <row r="10" spans="1:6" ht="36.75" customHeight="1" x14ac:dyDescent="0.3">
      <c r="A10" s="5" t="s">
        <v>1</v>
      </c>
      <c r="B10" s="4">
        <v>3495</v>
      </c>
      <c r="C10" s="4">
        <v>555</v>
      </c>
      <c r="D10" s="4">
        <v>300</v>
      </c>
      <c r="E10" s="4">
        <v>140</v>
      </c>
      <c r="F10" s="4">
        <v>160</v>
      </c>
    </row>
    <row r="11" spans="1:6" ht="18.75" x14ac:dyDescent="0.3">
      <c r="A11" s="3" t="s">
        <v>7</v>
      </c>
      <c r="B11" s="4">
        <f>38554+226547</f>
        <v>265101</v>
      </c>
      <c r="C11" s="4">
        <f>86255+238725</f>
        <v>324980</v>
      </c>
      <c r="D11" s="4">
        <f>120726+265975</f>
        <v>386701</v>
      </c>
      <c r="E11" s="4">
        <v>486231</v>
      </c>
      <c r="F11" s="4">
        <f>138880+440500</f>
        <v>579380</v>
      </c>
    </row>
    <row r="12" spans="1:6" ht="18.75" x14ac:dyDescent="0.3">
      <c r="A12" s="3" t="s">
        <v>8</v>
      </c>
      <c r="B12" s="4">
        <v>990</v>
      </c>
      <c r="C12" s="4">
        <v>1840</v>
      </c>
      <c r="D12" s="4">
        <v>1640</v>
      </c>
      <c r="E12" s="4">
        <v>1340</v>
      </c>
      <c r="F12" s="4">
        <f>165+1240</f>
        <v>1405</v>
      </c>
    </row>
    <row r="13" spans="1:6" ht="18.75" x14ac:dyDescent="0.3">
      <c r="A13" s="3" t="s">
        <v>2</v>
      </c>
      <c r="B13" s="4">
        <v>10397</v>
      </c>
      <c r="C13" s="4">
        <v>20364</v>
      </c>
      <c r="D13" s="4">
        <v>19205</v>
      </c>
      <c r="E13" s="4">
        <v>62885</v>
      </c>
      <c r="F13" s="4">
        <v>19650</v>
      </c>
    </row>
    <row r="14" spans="1:6" ht="18.75" x14ac:dyDescent="0.3">
      <c r="A14" s="3" t="s">
        <v>9</v>
      </c>
      <c r="B14" s="4">
        <v>9771</v>
      </c>
      <c r="C14" s="4">
        <v>13967</v>
      </c>
      <c r="D14" s="4">
        <v>18068</v>
      </c>
      <c r="E14" s="4">
        <v>200961</v>
      </c>
      <c r="F14" s="4">
        <f>483150+608059</f>
        <v>1091209</v>
      </c>
    </row>
    <row r="15" spans="1:6" ht="18.75" x14ac:dyDescent="0.3">
      <c r="A15" s="3" t="s">
        <v>10</v>
      </c>
      <c r="B15" s="4">
        <v>862879</v>
      </c>
      <c r="C15" s="4">
        <v>709841</v>
      </c>
      <c r="D15" s="4">
        <v>926308</v>
      </c>
      <c r="E15" s="4">
        <v>880391</v>
      </c>
      <c r="F15" s="4">
        <v>1313331</v>
      </c>
    </row>
    <row r="16" spans="1:6" ht="18.75" x14ac:dyDescent="0.3">
      <c r="A16" s="3" t="s">
        <v>11</v>
      </c>
      <c r="B16" s="4">
        <f>15473+86186</f>
        <v>101659</v>
      </c>
      <c r="C16" s="4">
        <f>24844+83349</f>
        <v>108193</v>
      </c>
      <c r="D16" s="4">
        <f>32183+217056</f>
        <v>249239</v>
      </c>
      <c r="E16" s="4">
        <v>334803</v>
      </c>
      <c r="F16" s="4">
        <f>15+855539</f>
        <v>855554</v>
      </c>
    </row>
    <row r="17" spans="1:9" ht="19.5" thickBot="1" x14ac:dyDescent="0.35">
      <c r="A17" s="6" t="s">
        <v>12</v>
      </c>
      <c r="B17" s="7">
        <f>SUM(B6:B16)</f>
        <v>8600968</v>
      </c>
      <c r="C17" s="7">
        <f>SUM(C6:C16)</f>
        <v>9110884</v>
      </c>
      <c r="D17" s="7">
        <f>SUM(D6:D16)</f>
        <v>11902425</v>
      </c>
      <c r="E17" s="7">
        <f>SUM(E6:E16)</f>
        <v>17214488</v>
      </c>
      <c r="F17" s="7">
        <f>SUM(F6:F16)</f>
        <v>25506772</v>
      </c>
      <c r="H17" s="1"/>
    </row>
    <row r="18" spans="1:9" x14ac:dyDescent="0.25">
      <c r="D18" s="1"/>
      <c r="E18" s="1"/>
      <c r="F18" s="1"/>
    </row>
    <row r="19" spans="1:9" x14ac:dyDescent="0.25">
      <c r="D19" s="1"/>
      <c r="E19" s="1"/>
      <c r="F19" s="1"/>
    </row>
    <row r="20" spans="1:9" x14ac:dyDescent="0.25">
      <c r="E20" s="1"/>
      <c r="F20" s="1"/>
    </row>
    <row r="21" spans="1:9" x14ac:dyDescent="0.25">
      <c r="D21" s="1"/>
      <c r="E21" s="1"/>
      <c r="F21" s="1"/>
    </row>
    <row r="22" spans="1:9" x14ac:dyDescent="0.25">
      <c r="D22" s="1"/>
      <c r="E22" s="1"/>
      <c r="F22" s="1"/>
    </row>
    <row r="23" spans="1:9" x14ac:dyDescent="0.25">
      <c r="D23" s="1"/>
      <c r="E23" s="1"/>
      <c r="F23" s="1"/>
      <c r="I23" s="1"/>
    </row>
    <row r="24" spans="1:9" x14ac:dyDescent="0.25">
      <c r="D24" s="1"/>
      <c r="E24" s="1"/>
      <c r="F24" s="1"/>
      <c r="I24" s="1"/>
    </row>
  </sheetData>
  <mergeCells count="1">
    <mergeCell ref="A3:F3"/>
  </mergeCells>
  <pageMargins left="0.31496062992125984" right="0.19685039370078741" top="0.74803149606299213" bottom="0.35433070866141736" header="0.31496062992125984" footer="0.31496062992125984"/>
  <pageSetup paperSize="9" scale="9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3"/>
  <sheetViews>
    <sheetView workbookViewId="0">
      <selection activeCell="J17" sqref="J17"/>
    </sheetView>
  </sheetViews>
  <sheetFormatPr defaultRowHeight="15" x14ac:dyDescent="0.25"/>
  <cols>
    <col min="1" max="1" width="53.140625" customWidth="1"/>
    <col min="2" max="4" width="16.42578125" bestFit="1" customWidth="1"/>
    <col min="5" max="5" width="16.42578125" customWidth="1"/>
    <col min="6" max="6" width="18" bestFit="1" customWidth="1"/>
    <col min="9" max="9" width="11.85546875" bestFit="1" customWidth="1"/>
    <col min="10" max="11" width="11.7109375" bestFit="1" customWidth="1"/>
  </cols>
  <sheetData>
    <row r="2" spans="1:9" ht="15.75" thickBot="1" x14ac:dyDescent="0.3"/>
    <row r="3" spans="1:9" ht="27" thickBot="1" x14ac:dyDescent="0.45">
      <c r="A3" s="21" t="s">
        <v>0</v>
      </c>
      <c r="B3" s="22"/>
      <c r="C3" s="22"/>
      <c r="D3" s="22"/>
      <c r="E3" s="22"/>
      <c r="F3" s="23"/>
    </row>
    <row r="4" spans="1:9" ht="19.5" thickBot="1" x14ac:dyDescent="0.35">
      <c r="A4" s="2"/>
      <c r="B4" s="2"/>
      <c r="C4" s="2"/>
      <c r="D4" s="2"/>
      <c r="E4" s="2"/>
      <c r="F4" s="2"/>
    </row>
    <row r="5" spans="1:9" ht="19.5" thickBot="1" x14ac:dyDescent="0.35">
      <c r="A5" s="10"/>
      <c r="B5" s="20">
        <v>2018</v>
      </c>
      <c r="C5" s="20">
        <v>2019</v>
      </c>
      <c r="D5" s="20">
        <v>2020</v>
      </c>
      <c r="E5" s="20">
        <v>2021</v>
      </c>
      <c r="F5" s="20">
        <v>2022</v>
      </c>
    </row>
    <row r="6" spans="1:9" ht="18.75" x14ac:dyDescent="0.3">
      <c r="A6" s="8" t="s">
        <v>13</v>
      </c>
      <c r="B6" s="14">
        <v>3319855</v>
      </c>
      <c r="C6" s="14">
        <v>3785903</v>
      </c>
      <c r="D6" s="14">
        <v>4114276</v>
      </c>
      <c r="E6" s="14">
        <v>4144949</v>
      </c>
      <c r="F6" s="14">
        <v>7029744</v>
      </c>
    </row>
    <row r="7" spans="1:9" ht="18.75" x14ac:dyDescent="0.3">
      <c r="A7" s="3" t="s">
        <v>14</v>
      </c>
      <c r="B7" s="13">
        <f>1121973+117977+7550</f>
        <v>1247500</v>
      </c>
      <c r="C7" s="13">
        <v>590993</v>
      </c>
      <c r="D7" s="13">
        <v>576248</v>
      </c>
      <c r="E7" s="13">
        <v>747310</v>
      </c>
      <c r="F7" s="13">
        <f>1415810+767335</f>
        <v>2183145</v>
      </c>
    </row>
    <row r="8" spans="1:9" ht="18.75" x14ac:dyDescent="0.3">
      <c r="A8" s="5" t="s">
        <v>15</v>
      </c>
      <c r="B8" s="13">
        <v>392871</v>
      </c>
      <c r="C8" s="13">
        <f>171299+325509</f>
        <v>496808</v>
      </c>
      <c r="D8" s="13">
        <f>364119+112686</f>
        <v>476805</v>
      </c>
      <c r="E8" s="13">
        <f>377217+279015</f>
        <v>656232</v>
      </c>
      <c r="F8" s="13">
        <v>436347</v>
      </c>
    </row>
    <row r="9" spans="1:9" ht="18.75" x14ac:dyDescent="0.3">
      <c r="A9" s="3" t="s">
        <v>16</v>
      </c>
      <c r="B9" s="13">
        <v>132728</v>
      </c>
      <c r="C9" s="13">
        <v>211084</v>
      </c>
      <c r="D9" s="13">
        <v>147430</v>
      </c>
      <c r="E9" s="13">
        <v>177135</v>
      </c>
      <c r="F9" s="13">
        <v>514794</v>
      </c>
    </row>
    <row r="10" spans="1:9" ht="18.75" x14ac:dyDescent="0.3">
      <c r="A10" s="3" t="s">
        <v>17</v>
      </c>
      <c r="B10" s="13">
        <v>20060</v>
      </c>
      <c r="C10" s="13">
        <v>23563</v>
      </c>
      <c r="D10" s="13">
        <v>28223</v>
      </c>
      <c r="E10" s="13">
        <v>28579</v>
      </c>
      <c r="F10" s="13">
        <v>34989</v>
      </c>
    </row>
    <row r="11" spans="1:9" ht="18.75" x14ac:dyDescent="0.3">
      <c r="A11" s="3" t="s">
        <v>18</v>
      </c>
      <c r="B11" s="13">
        <v>200700</v>
      </c>
      <c r="C11" s="13">
        <v>289930</v>
      </c>
      <c r="D11" s="13">
        <v>612775</v>
      </c>
      <c r="E11" s="13">
        <v>2889702</v>
      </c>
      <c r="F11" s="13">
        <v>1691399</v>
      </c>
      <c r="I11" s="1"/>
    </row>
    <row r="12" spans="1:9" ht="18.75" x14ac:dyDescent="0.3">
      <c r="A12" s="3" t="s">
        <v>19</v>
      </c>
      <c r="B12" s="13">
        <v>64070</v>
      </c>
      <c r="C12" s="13">
        <v>41784</v>
      </c>
      <c r="D12" s="13">
        <v>50848</v>
      </c>
      <c r="E12" s="13">
        <v>68831</v>
      </c>
      <c r="F12" s="13">
        <v>176127</v>
      </c>
    </row>
    <row r="13" spans="1:9" ht="18.75" x14ac:dyDescent="0.3">
      <c r="A13" s="3" t="s">
        <v>20</v>
      </c>
      <c r="B13" s="13">
        <v>2000</v>
      </c>
      <c r="C13" s="13">
        <v>7000</v>
      </c>
      <c r="D13" s="13">
        <v>126027</v>
      </c>
      <c r="E13" s="13">
        <v>173184</v>
      </c>
      <c r="F13" s="13">
        <v>471752</v>
      </c>
      <c r="I13" s="1"/>
    </row>
    <row r="14" spans="1:9" ht="18.75" x14ac:dyDescent="0.3">
      <c r="A14" s="3" t="s">
        <v>21</v>
      </c>
      <c r="B14" s="13">
        <v>34396</v>
      </c>
      <c r="C14" s="13">
        <v>40329</v>
      </c>
      <c r="D14" s="13">
        <v>45564</v>
      </c>
      <c r="E14" s="13">
        <v>44859</v>
      </c>
      <c r="F14" s="13">
        <v>58772</v>
      </c>
    </row>
    <row r="15" spans="1:9" ht="18.75" hidden="1" x14ac:dyDescent="0.3">
      <c r="A15" s="17" t="s">
        <v>22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</row>
    <row r="16" spans="1:9" ht="18.75" hidden="1" x14ac:dyDescent="0.3">
      <c r="A16" s="17" t="s">
        <v>23</v>
      </c>
      <c r="B16" s="12">
        <v>900</v>
      </c>
      <c r="C16" s="12">
        <v>0</v>
      </c>
      <c r="D16" s="12">
        <v>0</v>
      </c>
      <c r="E16" s="12">
        <v>0</v>
      </c>
      <c r="F16" s="12">
        <v>0</v>
      </c>
    </row>
    <row r="17" spans="1:11" ht="19.5" thickBot="1" x14ac:dyDescent="0.35">
      <c r="A17" s="6" t="s">
        <v>12</v>
      </c>
      <c r="B17" s="7">
        <f>+B16+B15+B14+B13+B12+B11+B10+B9+B8+B7+B6</f>
        <v>5415080</v>
      </c>
      <c r="C17" s="7">
        <f>+C16+C15+C14+C13+C12+C11+C10+C9+C8+C7+C6</f>
        <v>5487394</v>
      </c>
      <c r="D17" s="7">
        <f>+D16+D15+D14+D13+D12+D11+D10+D9+D8+D7+D6</f>
        <v>6178196</v>
      </c>
      <c r="E17" s="7">
        <f>+E16+E15+E14+E13+E12+E11+E10+E9+E8+E7+E6</f>
        <v>8930781</v>
      </c>
      <c r="F17" s="7">
        <f>+F16+F15+F14+F13+F12+F11+F10+F9+F8+F7+F6</f>
        <v>12597069</v>
      </c>
      <c r="I17" s="1"/>
      <c r="J17" s="1"/>
      <c r="K17" s="1"/>
    </row>
    <row r="18" spans="1:11" x14ac:dyDescent="0.25">
      <c r="D18" s="1"/>
      <c r="E18" s="1"/>
      <c r="F18" s="1"/>
    </row>
    <row r="19" spans="1:11" x14ac:dyDescent="0.25">
      <c r="D19" s="1"/>
      <c r="E19" s="1"/>
      <c r="F19" s="1"/>
    </row>
    <row r="20" spans="1:11" x14ac:dyDescent="0.25">
      <c r="D20" s="1"/>
      <c r="E20" s="1"/>
      <c r="F20" s="1"/>
    </row>
    <row r="21" spans="1:11" x14ac:dyDescent="0.25">
      <c r="D21" s="1"/>
      <c r="E21" s="1"/>
      <c r="F21" s="1"/>
    </row>
    <row r="22" spans="1:11" x14ac:dyDescent="0.25">
      <c r="D22" s="1"/>
      <c r="E22" s="1"/>
      <c r="F22" s="1"/>
    </row>
    <row r="23" spans="1:11" x14ac:dyDescent="0.25">
      <c r="D23" s="1"/>
      <c r="E23" s="1"/>
      <c r="F23" s="1"/>
    </row>
    <row r="24" spans="1:11" x14ac:dyDescent="0.25">
      <c r="D24" s="1"/>
      <c r="E24" s="1"/>
      <c r="F24" s="1"/>
    </row>
    <row r="43" spans="6:6" x14ac:dyDescent="0.25">
      <c r="F43" s="1"/>
    </row>
  </sheetData>
  <mergeCells count="1">
    <mergeCell ref="A3:F3"/>
  </mergeCells>
  <pageMargins left="0.31496062992125984" right="0.31496062992125984" top="0.74803149606299213" bottom="0.74803149606299213" header="0.31496062992125984" footer="0.31496062992125984"/>
  <pageSetup paperSize="9" scale="9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24"/>
  <sheetViews>
    <sheetView topLeftCell="A13" workbookViewId="0">
      <selection activeCell="E28" sqref="E28"/>
    </sheetView>
  </sheetViews>
  <sheetFormatPr defaultRowHeight="15" x14ac:dyDescent="0.25"/>
  <cols>
    <col min="1" max="1" width="41.7109375" customWidth="1"/>
    <col min="2" max="2" width="18.85546875" customWidth="1"/>
    <col min="3" max="6" width="18" bestFit="1" customWidth="1"/>
    <col min="9" max="9" width="11.7109375" bestFit="1" customWidth="1"/>
  </cols>
  <sheetData>
    <row r="2" spans="1:6" ht="15.75" thickBot="1" x14ac:dyDescent="0.3"/>
    <row r="3" spans="1:6" ht="27" thickBot="1" x14ac:dyDescent="0.45">
      <c r="A3" s="21" t="s">
        <v>0</v>
      </c>
      <c r="B3" s="22"/>
      <c r="C3" s="22"/>
      <c r="D3" s="22"/>
      <c r="E3" s="22"/>
      <c r="F3" s="23"/>
    </row>
    <row r="4" spans="1:6" ht="19.5" thickBot="1" x14ac:dyDescent="0.35">
      <c r="A4" s="2"/>
      <c r="B4" s="2"/>
      <c r="C4" s="2"/>
      <c r="D4" s="2"/>
      <c r="E4" s="2"/>
      <c r="F4" s="2"/>
    </row>
    <row r="5" spans="1:6" ht="19.5" thickBot="1" x14ac:dyDescent="0.35">
      <c r="A5" s="10"/>
      <c r="B5" s="11">
        <v>2014</v>
      </c>
      <c r="C5" s="11">
        <v>2015</v>
      </c>
      <c r="D5" s="11">
        <v>2016</v>
      </c>
      <c r="E5" s="11">
        <v>2017</v>
      </c>
      <c r="F5" s="15">
        <v>2018</v>
      </c>
    </row>
    <row r="6" spans="1:6" ht="18.75" x14ac:dyDescent="0.3">
      <c r="A6" s="8" t="s">
        <v>4</v>
      </c>
      <c r="B6" s="9">
        <f>690+9360+3000</f>
        <v>13050</v>
      </c>
      <c r="C6" s="9">
        <v>21280</v>
      </c>
      <c r="D6" s="9">
        <v>28490</v>
      </c>
      <c r="E6" s="9">
        <v>33330</v>
      </c>
      <c r="F6" s="9">
        <v>32400</v>
      </c>
    </row>
    <row r="7" spans="1:6" ht="18.75" x14ac:dyDescent="0.3">
      <c r="A7" s="3" t="s">
        <v>5</v>
      </c>
      <c r="B7" s="4">
        <f>23228.33+63603.02+21338.76+2935+545+28221.54</f>
        <v>139871.65</v>
      </c>
      <c r="C7" s="4">
        <v>118764</v>
      </c>
      <c r="D7" s="4">
        <v>184517</v>
      </c>
      <c r="E7" s="4">
        <v>217695</v>
      </c>
      <c r="F7" s="4">
        <f>180565-125</f>
        <v>180440</v>
      </c>
    </row>
    <row r="8" spans="1:6" ht="18.75" x14ac:dyDescent="0.3">
      <c r="A8" s="3" t="s">
        <v>3</v>
      </c>
      <c r="B8" s="4">
        <f>4513827.32+167341.25-24445.59</f>
        <v>4656722.9800000004</v>
      </c>
      <c r="C8" s="4">
        <v>4868124</v>
      </c>
      <c r="D8" s="4">
        <v>5819398</v>
      </c>
      <c r="E8" s="4">
        <v>6911299</v>
      </c>
      <c r="F8" s="4">
        <f>7153200.99-29699.99</f>
        <v>7123501</v>
      </c>
    </row>
    <row r="9" spans="1:6" ht="18.75" x14ac:dyDescent="0.3">
      <c r="A9" s="3" t="s">
        <v>6</v>
      </c>
      <c r="B9" s="4">
        <v>12500</v>
      </c>
      <c r="C9" s="4">
        <v>5320</v>
      </c>
      <c r="D9" s="4">
        <v>9145</v>
      </c>
      <c r="E9" s="4">
        <v>14660</v>
      </c>
      <c r="F9" s="4">
        <v>10335</v>
      </c>
    </row>
    <row r="10" spans="1:6" ht="36.75" customHeight="1" x14ac:dyDescent="0.3">
      <c r="A10" s="5" t="s">
        <v>1</v>
      </c>
      <c r="B10" s="4">
        <v>75</v>
      </c>
      <c r="C10" s="4">
        <v>370</v>
      </c>
      <c r="D10" s="4">
        <v>435</v>
      </c>
      <c r="E10" s="4">
        <v>1155</v>
      </c>
      <c r="F10" s="4">
        <v>3495</v>
      </c>
    </row>
    <row r="11" spans="1:6" ht="18.75" x14ac:dyDescent="0.3">
      <c r="A11" s="3" t="s">
        <v>7</v>
      </c>
      <c r="B11" s="4">
        <f>37054.36+3413.5+1150</f>
        <v>41617.86</v>
      </c>
      <c r="C11" s="4">
        <f>41061+3529+1080</f>
        <v>45670</v>
      </c>
      <c r="D11" s="4">
        <f>27866+34334+1781</f>
        <v>63981</v>
      </c>
      <c r="E11" s="4">
        <f>560+98857+33911</f>
        <v>133328</v>
      </c>
      <c r="F11" s="4">
        <f>38554+226547</f>
        <v>265101</v>
      </c>
    </row>
    <row r="12" spans="1:6" ht="18.75" x14ac:dyDescent="0.3">
      <c r="A12" s="3" t="s">
        <v>8</v>
      </c>
      <c r="B12" s="4">
        <v>370</v>
      </c>
      <c r="C12" s="4">
        <v>660</v>
      </c>
      <c r="D12" s="4">
        <v>235</v>
      </c>
      <c r="E12" s="4">
        <v>215</v>
      </c>
      <c r="F12" s="4">
        <v>990</v>
      </c>
    </row>
    <row r="13" spans="1:6" ht="18.75" x14ac:dyDescent="0.3">
      <c r="A13" s="3" t="s">
        <v>2</v>
      </c>
      <c r="B13" s="4">
        <v>2890.07</v>
      </c>
      <c r="C13" s="4">
        <v>325274</v>
      </c>
      <c r="D13" s="4">
        <v>1450</v>
      </c>
      <c r="E13" s="4">
        <v>588640</v>
      </c>
      <c r="F13" s="4">
        <v>10397</v>
      </c>
    </row>
    <row r="14" spans="1:6" ht="18.75" x14ac:dyDescent="0.3">
      <c r="A14" s="3" t="s">
        <v>9</v>
      </c>
      <c r="B14" s="4">
        <f>466192.5+722.9+3479.88+39716.09</f>
        <v>510111.37</v>
      </c>
      <c r="C14" s="4">
        <f>340410+49410</f>
        <v>389820</v>
      </c>
      <c r="D14" s="4">
        <f>77233+133380</f>
        <v>210613</v>
      </c>
      <c r="E14" s="4">
        <v>62907</v>
      </c>
      <c r="F14" s="4">
        <v>9771</v>
      </c>
    </row>
    <row r="15" spans="1:6" ht="18.75" x14ac:dyDescent="0.3">
      <c r="A15" s="3" t="s">
        <v>10</v>
      </c>
      <c r="B15" s="4">
        <f>352797.5+47124</f>
        <v>399921.5</v>
      </c>
      <c r="C15" s="4">
        <v>424396</v>
      </c>
      <c r="D15" s="4">
        <v>531650</v>
      </c>
      <c r="E15" s="4">
        <f>572611+167178</f>
        <v>739789</v>
      </c>
      <c r="F15" s="4">
        <v>862879</v>
      </c>
    </row>
    <row r="16" spans="1:6" ht="18.75" x14ac:dyDescent="0.3">
      <c r="A16" s="3" t="s">
        <v>11</v>
      </c>
      <c r="B16" s="4">
        <f>1117.94+3068.73+410.99+82065.71</f>
        <v>86663.37000000001</v>
      </c>
      <c r="C16" s="4">
        <v>50380</v>
      </c>
      <c r="D16" s="4">
        <f>75+91990</f>
        <v>92065</v>
      </c>
      <c r="E16" s="4">
        <f>25+131767+1379</f>
        <v>133171</v>
      </c>
      <c r="F16" s="4">
        <f>15473+86186</f>
        <v>101659</v>
      </c>
    </row>
    <row r="17" spans="1:8" ht="19.5" thickBot="1" x14ac:dyDescent="0.35">
      <c r="A17" s="6" t="s">
        <v>12</v>
      </c>
      <c r="B17" s="7">
        <f>SUM(B6:B16)</f>
        <v>5863793.8000000017</v>
      </c>
      <c r="C17" s="7">
        <f>SUM(C6:C16)</f>
        <v>6250058</v>
      </c>
      <c r="D17" s="7">
        <f>SUM(D6:D16)</f>
        <v>6941979</v>
      </c>
      <c r="E17" s="7">
        <f>SUM(E6:E16)</f>
        <v>8836189</v>
      </c>
      <c r="F17" s="7">
        <f>SUM(F6:F16)</f>
        <v>8600968</v>
      </c>
      <c r="H17" s="1"/>
    </row>
    <row r="19" spans="1:8" ht="19.5" thickBot="1" x14ac:dyDescent="0.35">
      <c r="A19" s="6" t="s">
        <v>26</v>
      </c>
      <c r="B19" s="7">
        <v>4734866.99</v>
      </c>
      <c r="C19" s="7">
        <v>4159436</v>
      </c>
      <c r="D19" s="7">
        <v>4719293</v>
      </c>
      <c r="E19" s="7">
        <v>5277257</v>
      </c>
      <c r="F19" s="16">
        <v>5415080</v>
      </c>
    </row>
    <row r="22" spans="1:8" ht="18.75" x14ac:dyDescent="0.3">
      <c r="A22" s="18" t="s">
        <v>24</v>
      </c>
      <c r="B22" s="19">
        <f>+B17-B19</f>
        <v>1128926.8100000015</v>
      </c>
      <c r="C22" s="19">
        <f t="shared" ref="C22:F22" si="0">+C17-C19</f>
        <v>2090622</v>
      </c>
      <c r="D22" s="19">
        <f t="shared" si="0"/>
        <v>2222686</v>
      </c>
      <c r="E22" s="19">
        <f t="shared" si="0"/>
        <v>3558932</v>
      </c>
      <c r="F22" s="19">
        <f t="shared" si="0"/>
        <v>3185888</v>
      </c>
    </row>
    <row r="23" spans="1:8" ht="18.75" x14ac:dyDescent="0.3">
      <c r="A23" s="2"/>
      <c r="B23" s="2"/>
      <c r="C23" s="2"/>
      <c r="D23" s="2"/>
      <c r="E23" s="2"/>
      <c r="F23" s="2"/>
    </row>
    <row r="24" spans="1:8" ht="18.75" x14ac:dyDescent="0.3">
      <c r="A24" s="18" t="s">
        <v>25</v>
      </c>
      <c r="B24" s="19">
        <f t="shared" ref="B24:E24" si="1">+B22/12</f>
        <v>94077.234166666793</v>
      </c>
      <c r="C24" s="19">
        <f t="shared" si="1"/>
        <v>174218.5</v>
      </c>
      <c r="D24" s="19">
        <f t="shared" si="1"/>
        <v>185223.83333333334</v>
      </c>
      <c r="E24" s="19">
        <f t="shared" si="1"/>
        <v>296577.66666666669</v>
      </c>
      <c r="F24" s="19">
        <f>+F22/12</f>
        <v>265490.66666666669</v>
      </c>
    </row>
  </sheetData>
  <mergeCells count="1">
    <mergeCell ref="A3:F3"/>
  </mergeCells>
  <pageMargins left="0.70866141732283472" right="0.70866141732283472" top="0.74803149606299213" bottom="0.74803149606299213" header="0.31496062992125984" footer="0.31496062992125984"/>
  <pageSetup paperSize="9" scale="9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5 YILLIK GELİR GRAFİK</vt:lpstr>
      <vt:lpstr>5 YILLIK GİDER GRAFİK</vt:lpstr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2023-12-08T10:59:25Z</dcterms:modified>
</cp:coreProperties>
</file>